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ORDER\"/>
    </mc:Choice>
  </mc:AlternateContent>
  <bookViews>
    <workbookView xWindow="0" yWindow="0" windowWidth="15345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i2D2wf12cOoLK+B6hwHrX9skko4Q=="/>
    </ext>
  </extLst>
</workbook>
</file>

<file path=xl/calcChain.xml><?xml version="1.0" encoding="utf-8"?>
<calcChain xmlns="http://schemas.openxmlformats.org/spreadsheetml/2006/main">
  <c r="C35" i="1" l="1"/>
  <c r="B35" i="1"/>
  <c r="D35" i="1" s="1"/>
  <c r="D33" i="1"/>
  <c r="D32" i="1"/>
  <c r="D31" i="1"/>
  <c r="D30" i="1"/>
  <c r="E30" i="1" s="1"/>
  <c r="D29" i="1"/>
  <c r="E29" i="1" s="1"/>
  <c r="D28" i="1"/>
  <c r="D27" i="1"/>
  <c r="D26" i="1"/>
  <c r="D25" i="1"/>
  <c r="D24" i="1"/>
  <c r="D23" i="1"/>
  <c r="D22" i="1"/>
  <c r="E22" i="1" s="1"/>
  <c r="D21" i="1"/>
  <c r="E21" i="1" s="1"/>
  <c r="D20" i="1"/>
  <c r="E20" i="1" s="1"/>
  <c r="D19" i="1"/>
  <c r="D18" i="1"/>
  <c r="D17" i="1"/>
  <c r="F17" i="1" s="1"/>
  <c r="D16" i="1"/>
  <c r="D15" i="1"/>
  <c r="E15" i="1" s="1"/>
  <c r="D14" i="1"/>
  <c r="E14" i="1" s="1"/>
  <c r="D13" i="1"/>
  <c r="F13" i="1" s="1"/>
  <c r="D12" i="1"/>
  <c r="E12" i="1" s="1"/>
  <c r="D11" i="1"/>
  <c r="H10" i="1"/>
  <c r="H11" i="1" s="1"/>
  <c r="D10" i="1"/>
  <c r="E10" i="1" s="1"/>
  <c r="D9" i="1"/>
  <c r="H8" i="1"/>
  <c r="I8" i="1" s="1"/>
  <c r="D8" i="1"/>
  <c r="F8" i="1" s="1"/>
  <c r="D7" i="1"/>
  <c r="F7" i="1" s="1"/>
  <c r="D6" i="1"/>
  <c r="F6" i="1" s="1"/>
  <c r="D5" i="1"/>
  <c r="I4" i="1"/>
  <c r="D4" i="1"/>
  <c r="E4" i="1" s="1"/>
  <c r="I3" i="1" a="1"/>
  <c r="I3" i="1" s="1"/>
  <c r="D3" i="1"/>
  <c r="F32" i="1" l="1"/>
  <c r="F3" i="1"/>
  <c r="E8" i="1"/>
  <c r="F4" i="1"/>
  <c r="F24" i="1"/>
  <c r="I13" i="1"/>
  <c r="E3" i="1"/>
  <c r="E27" i="1"/>
  <c r="F16" i="1"/>
  <c r="E32" i="1"/>
  <c r="F29" i="1"/>
  <c r="E24" i="1"/>
  <c r="F21" i="1"/>
  <c r="E16" i="1"/>
  <c r="F10" i="1"/>
  <c r="F9" i="1"/>
  <c r="F25" i="1"/>
  <c r="F33" i="1"/>
  <c r="I11" i="1"/>
  <c r="H12" i="1"/>
  <c r="I12" i="1" s="1"/>
  <c r="F31" i="1"/>
  <c r="F18" i="1"/>
  <c r="F26" i="1"/>
  <c r="E5" i="1"/>
  <c r="F11" i="1"/>
  <c r="E19" i="1"/>
  <c r="F27" i="1"/>
  <c r="H7" i="1"/>
  <c r="E9" i="1"/>
  <c r="F14" i="1"/>
  <c r="E17" i="1"/>
  <c r="F22" i="1"/>
  <c r="E25" i="1"/>
  <c r="F30" i="1"/>
  <c r="E33" i="1"/>
  <c r="F5" i="1"/>
  <c r="E6" i="1"/>
  <c r="E11" i="1"/>
  <c r="E28" i="1"/>
  <c r="E7" i="1"/>
  <c r="I10" i="1"/>
  <c r="F19" i="1"/>
  <c r="I9" i="1"/>
  <c r="F20" i="1"/>
  <c r="E23" i="1"/>
  <c r="F28" i="1"/>
  <c r="E31" i="1"/>
  <c r="F12" i="1"/>
  <c r="E13" i="1"/>
  <c r="F15" i="1"/>
  <c r="E18" i="1"/>
  <c r="F23" i="1"/>
  <c r="E26" i="1"/>
  <c r="H6" i="1" l="1"/>
  <c r="I6" i="1" s="1"/>
  <c r="I7" i="1"/>
</calcChain>
</file>

<file path=xl/sharedStrings.xml><?xml version="1.0" encoding="utf-8"?>
<sst xmlns="http://schemas.openxmlformats.org/spreadsheetml/2006/main" count="47" uniqueCount="47">
  <si>
    <t>Utility</t>
  </si>
  <si>
    <t>Industrial Revenue</t>
  </si>
  <si>
    <t>Industrial kWh</t>
  </si>
  <si>
    <t>Price per KWH</t>
  </si>
  <si>
    <t>Normal</t>
  </si>
  <si>
    <t>Cumulative</t>
  </si>
  <si>
    <t>Delta Montrose Electric Association</t>
  </si>
  <si>
    <t>S.D.</t>
  </si>
  <si>
    <t>Public Service Company of Colorado</t>
  </si>
  <si>
    <t>Mean</t>
  </si>
  <si>
    <t>City of Fort Collins</t>
  </si>
  <si>
    <t>Percentile</t>
  </si>
  <si>
    <t>City of Longmont</t>
  </si>
  <si>
    <t>-3 S.D.</t>
  </si>
  <si>
    <t>City of Fort Morgan</t>
  </si>
  <si>
    <t>-2 S.D.</t>
  </si>
  <si>
    <t>La Plata Electric Association</t>
  </si>
  <si>
    <t>-1 S.D.</t>
  </si>
  <si>
    <t>Empire Electric Assoc Inc</t>
  </si>
  <si>
    <t>City of Colorado Springs, Colorado Springs Utilities</t>
  </si>
  <si>
    <t>+1 S.D.</t>
  </si>
  <si>
    <t>+2 S.D.</t>
  </si>
  <si>
    <t>City of Loveland</t>
  </si>
  <si>
    <t>+3 S.D.</t>
  </si>
  <si>
    <t>Yampa Valley Electric Association Inc</t>
  </si>
  <si>
    <t>90th Percentile</t>
  </si>
  <si>
    <t>Poudre Valley Rural Electric Association Inc</t>
  </si>
  <si>
    <t>San Isabel Electric Association Inc</t>
  </si>
  <si>
    <t>United Power</t>
  </si>
  <si>
    <t>Black Hills/Colorado Electric Utility Company LP</t>
  </si>
  <si>
    <t>Intermountain Rural Electric Association</t>
  </si>
  <si>
    <t>Mountain View Electric Association Inc</t>
  </si>
  <si>
    <t>Mountain Parks Electric Inc</t>
  </si>
  <si>
    <t>Highline Electric Association</t>
  </si>
  <si>
    <t>Town of Frederick</t>
  </si>
  <si>
    <t>Grand Valley Rural Power Line Inc</t>
  </si>
  <si>
    <t>Holy Cross Electric Association Inc</t>
  </si>
  <si>
    <t>Morgan County Rural Electric Association</t>
  </si>
  <si>
    <t>K.C. Electric Association</t>
  </si>
  <si>
    <t>Gunnison County Electric Association</t>
  </si>
  <si>
    <t>Southeast Colorado Power Association</t>
  </si>
  <si>
    <t>City of La Junta</t>
  </si>
  <si>
    <t>City of Delta - (CO)</t>
  </si>
  <si>
    <t>San Luis Valley Rural Electric Cooperative</t>
  </si>
  <si>
    <t>San Miguel Power Association, Inc.</t>
  </si>
  <si>
    <t>Y-W Electric Association Inc</t>
  </si>
  <si>
    <t>White River Electric Assn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</si>
</sst>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$&quot;#,##0.0000_);[Red]\(&quot;$&quot;#,##0.0000\)"/>
    <numFmt numFmtId="165" formatCode="0.000000"/>
    <numFmt numFmtId="166" formatCode="0.00000"/>
    <numFmt numFmtId="167" formatCode="#,##0.0000"/>
  </numFmts>
  <fonts count="6" x14ac:knownFonts="1">
    <font>
      <sz val="12"/>
      <color rgb="FF000000"/>
      <name val="Calibri"/>
    </font>
    <font>
      <b/>
      <u/>
      <sz val="10"/>
      <color rgb="FF000000"/>
      <name val="Arial"/>
    </font>
    <font>
      <sz val="10"/>
      <color rgb="FF000000"/>
      <name val="Arial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u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3" fontId="3" fillId="0" borderId="0" xfId="0" applyNumberFormat="1" applyFont="1"/>
    <xf numFmtId="164" fontId="3" fillId="0" borderId="0" xfId="0" applyNumberFormat="1" applyFont="1"/>
    <xf numFmtId="165" fontId="3" fillId="0" borderId="0" xfId="0" applyNumberFormat="1" applyFont="1" applyAlignment="1">
      <alignment wrapText="1"/>
    </xf>
    <xf numFmtId="0" fontId="3" fillId="0" borderId="1" xfId="0" applyFont="1" applyBorder="1"/>
    <xf numFmtId="166" fontId="3" fillId="0" borderId="2" xfId="0" applyNumberFormat="1" applyFont="1" applyBorder="1"/>
    <xf numFmtId="3" fontId="4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 applyAlignment="1">
      <alignment wrapText="1"/>
    </xf>
    <xf numFmtId="0" fontId="3" fillId="0" borderId="3" xfId="0" applyFont="1" applyBorder="1"/>
    <xf numFmtId="166" fontId="3" fillId="0" borderId="4" xfId="0" applyNumberFormat="1" applyFont="1" applyBorder="1"/>
    <xf numFmtId="0" fontId="3" fillId="0" borderId="4" xfId="0" applyFont="1" applyBorder="1"/>
    <xf numFmtId="10" fontId="3" fillId="0" borderId="3" xfId="0" applyNumberFormat="1" applyFont="1" applyBorder="1"/>
    <xf numFmtId="167" fontId="3" fillId="0" borderId="4" xfId="0" applyNumberFormat="1" applyFont="1" applyBorder="1"/>
    <xf numFmtId="0" fontId="3" fillId="0" borderId="0" xfId="0" quotePrefix="1" applyFont="1"/>
    <xf numFmtId="0" fontId="3" fillId="0" borderId="0" xfId="0" applyFont="1" applyAlignment="1"/>
    <xf numFmtId="10" fontId="3" fillId="0" borderId="5" xfId="0" applyNumberFormat="1" applyFont="1" applyBorder="1"/>
    <xf numFmtId="167" fontId="3" fillId="0" borderId="6" xfId="0" applyNumberFormat="1" applyFont="1" applyBorder="1"/>
    <xf numFmtId="0" fontId="3" fillId="0" borderId="0" xfId="0" applyFont="1"/>
    <xf numFmtId="0" fontId="5" fillId="0" borderId="0" xfId="0" applyFont="1"/>
    <xf numFmtId="0" fontId="4" fillId="0" borderId="0" xfId="0" applyFont="1"/>
    <xf numFmtId="10" fontId="4" fillId="0" borderId="0" xfId="0" applyNumberFormat="1" applyFont="1" applyAlignment="1"/>
    <xf numFmtId="167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00"/>
  <sheetViews>
    <sheetView tabSelected="1" workbookViewId="0">
      <selection activeCell="A11" sqref="A11"/>
    </sheetView>
  </sheetViews>
  <sheetFormatPr defaultColWidth="11.25" defaultRowHeight="15" customHeight="1" x14ac:dyDescent="0.25"/>
  <cols>
    <col min="1" max="1" width="30.875" customWidth="1"/>
    <col min="2" max="2" width="15.625" bestFit="1" customWidth="1"/>
    <col min="3" max="3" width="13.5" bestFit="1" customWidth="1"/>
    <col min="4" max="4" width="13.25" customWidth="1"/>
    <col min="5" max="5" width="9.375" customWidth="1"/>
    <col min="6" max="6" width="9.875" customWidth="1"/>
    <col min="7" max="25" width="10.75" customWidth="1"/>
  </cols>
  <sheetData>
    <row r="1" spans="1:25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 x14ac:dyDescent="0.25">
      <c r="A2" s="21"/>
      <c r="B2" s="21"/>
      <c r="C2" s="21"/>
      <c r="D2" s="20"/>
      <c r="E2" s="20"/>
      <c r="F2" s="20"/>
      <c r="G2" s="20"/>
      <c r="H2" s="20"/>
      <c r="I2" s="20"/>
      <c r="J2" s="2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 x14ac:dyDescent="0.25">
      <c r="A3" s="20" t="s">
        <v>6</v>
      </c>
      <c r="B3" s="3">
        <v>15653464</v>
      </c>
      <c r="C3" s="3">
        <v>248531495</v>
      </c>
      <c r="D3" s="4">
        <f t="shared" ref="D3:D33" si="0">B3/C3</f>
        <v>6.2983824243281514E-2</v>
      </c>
      <c r="E3" s="5">
        <f t="shared" ref="E3:E33" si="1">_xlfn.NORM.DIST(D3,$I$4,$I$3, FALSE)</f>
        <v>21.302146820832665</v>
      </c>
      <c r="F3" s="5">
        <f t="shared" ref="F3:F33" si="2">_xlfn.NORM.DIST(D3,$I$4,$I$3, TRUE)</f>
        <v>0.20963764749880312</v>
      </c>
      <c r="G3" s="20"/>
      <c r="H3" s="6" t="s">
        <v>7</v>
      </c>
      <c r="I3" s="7">
        <f t="array" ref="I3">SQRT(SUM((C3:C33)*(D3:D33-(SUMPRODUCT(C3:C33,D3:D33)/SUM(C3:C33)/SUM(C3:C33)))^2)/((COUNTIFS(C3:C33,"&lt;&gt;0")*SUM(C3:C33))))</f>
        <v>1.351548498030058E-2</v>
      </c>
      <c r="J3" s="20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25">
      <c r="A4" s="22" t="s">
        <v>8</v>
      </c>
      <c r="B4" s="8">
        <v>400004554</v>
      </c>
      <c r="C4" s="8">
        <v>6221078000</v>
      </c>
      <c r="D4" s="9">
        <f t="shared" si="0"/>
        <v>6.4298270171182545E-2</v>
      </c>
      <c r="E4" s="10">
        <f t="shared" si="1"/>
        <v>22.934201077096137</v>
      </c>
      <c r="F4" s="10">
        <f t="shared" si="2"/>
        <v>0.23872050931858918</v>
      </c>
      <c r="G4" s="20"/>
      <c r="H4" s="11" t="s">
        <v>9</v>
      </c>
      <c r="I4" s="12">
        <f>0.0739</f>
        <v>7.3899999999999993E-2</v>
      </c>
      <c r="J4" s="2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25">
      <c r="A5" s="20" t="s">
        <v>10</v>
      </c>
      <c r="B5" s="3">
        <v>34382800</v>
      </c>
      <c r="C5" s="3">
        <v>501693000</v>
      </c>
      <c r="D5" s="4">
        <f t="shared" si="0"/>
        <v>6.8533545415224051E-2</v>
      </c>
      <c r="E5" s="5">
        <f t="shared" si="1"/>
        <v>27.279962936162843</v>
      </c>
      <c r="F5" s="5">
        <f t="shared" si="2"/>
        <v>0.34566171381385707</v>
      </c>
      <c r="G5" s="20"/>
      <c r="H5" s="11" t="s">
        <v>11</v>
      </c>
      <c r="I5" s="13"/>
      <c r="J5" s="20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25">
      <c r="A6" s="20" t="s">
        <v>12</v>
      </c>
      <c r="B6" s="3">
        <v>7307000</v>
      </c>
      <c r="C6" s="3">
        <v>106378000</v>
      </c>
      <c r="D6" s="4">
        <f t="shared" si="0"/>
        <v>6.8689014645885421E-2</v>
      </c>
      <c r="E6" s="5">
        <f t="shared" si="1"/>
        <v>27.403033255303768</v>
      </c>
      <c r="F6" s="5">
        <f t="shared" si="2"/>
        <v>0.34991251518280642</v>
      </c>
      <c r="G6" s="20"/>
      <c r="H6" s="14">
        <f>H7-0.0215</f>
        <v>1.3000000000000164E-3</v>
      </c>
      <c r="I6" s="15">
        <f t="shared" ref="I6:I13" si="3">_xlfn.NORM.INV(H6,$I$4,$I$3)</f>
        <v>3.3198741958126485E-2</v>
      </c>
      <c r="J6" s="16" t="s">
        <v>13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25">
      <c r="A7" s="20" t="s">
        <v>14</v>
      </c>
      <c r="B7" s="3">
        <v>5079600</v>
      </c>
      <c r="C7" s="3">
        <v>72975000</v>
      </c>
      <c r="D7" s="4">
        <f t="shared" si="0"/>
        <v>6.9607399794450159E-2</v>
      </c>
      <c r="E7" s="5">
        <f t="shared" si="1"/>
        <v>28.065578780313317</v>
      </c>
      <c r="F7" s="5">
        <f t="shared" si="2"/>
        <v>0.37539188075583796</v>
      </c>
      <c r="G7" s="20"/>
      <c r="H7" s="14">
        <f>H8-0.1359</f>
        <v>2.2800000000000015E-2</v>
      </c>
      <c r="I7" s="15">
        <f t="shared" si="3"/>
        <v>4.6881501926587937E-2</v>
      </c>
      <c r="J7" s="16" t="s">
        <v>15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25">
      <c r="A8" s="20" t="s">
        <v>16</v>
      </c>
      <c r="B8" s="3">
        <v>28835000</v>
      </c>
      <c r="C8" s="3">
        <v>402609000</v>
      </c>
      <c r="D8" s="4">
        <f t="shared" si="0"/>
        <v>7.1620356226512569E-2</v>
      </c>
      <c r="E8" s="5">
        <f t="shared" si="1"/>
        <v>29.100520507103468</v>
      </c>
      <c r="F8" s="5">
        <f t="shared" si="2"/>
        <v>0.43302848916834791</v>
      </c>
      <c r="G8" s="20"/>
      <c r="H8" s="14">
        <f>0.5-0.3413</f>
        <v>0.15870000000000001</v>
      </c>
      <c r="I8" s="15">
        <f t="shared" si="3"/>
        <v>6.0387014119172099E-2</v>
      </c>
      <c r="J8" s="16" t="s">
        <v>17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25">
      <c r="A9" s="20" t="s">
        <v>18</v>
      </c>
      <c r="B9" s="3">
        <v>41285721</v>
      </c>
      <c r="C9" s="3">
        <v>573986376</v>
      </c>
      <c r="D9" s="4">
        <f t="shared" si="0"/>
        <v>7.1928050431636026E-2</v>
      </c>
      <c r="E9" s="5">
        <f t="shared" si="1"/>
        <v>29.204909886843925</v>
      </c>
      <c r="F9" s="5">
        <f t="shared" si="2"/>
        <v>0.44199898855234382</v>
      </c>
      <c r="G9" s="20"/>
      <c r="H9" s="14">
        <v>0.5</v>
      </c>
      <c r="I9" s="15">
        <f t="shared" si="3"/>
        <v>7.3899999999999993E-2</v>
      </c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25">
      <c r="A10" s="20" t="s">
        <v>19</v>
      </c>
      <c r="B10" s="3">
        <v>144910744</v>
      </c>
      <c r="C10" s="3">
        <v>1965993044</v>
      </c>
      <c r="D10" s="4">
        <f t="shared" si="0"/>
        <v>7.3708675848193891E-2</v>
      </c>
      <c r="E10" s="5">
        <f t="shared" si="1"/>
        <v>29.514465144075029</v>
      </c>
      <c r="F10" s="5">
        <f t="shared" si="2"/>
        <v>0.49435279278551697</v>
      </c>
      <c r="G10" s="20"/>
      <c r="H10" s="14">
        <f>H9+0.3413</f>
        <v>0.84129999999999994</v>
      </c>
      <c r="I10" s="15">
        <f t="shared" si="3"/>
        <v>8.7412985880827881E-2</v>
      </c>
      <c r="J10" s="16" t="s">
        <v>20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25">
      <c r="A11" s="20" t="s">
        <v>46</v>
      </c>
      <c r="B11" s="3">
        <v>55660641</v>
      </c>
      <c r="C11" s="3">
        <v>754381620</v>
      </c>
      <c r="D11" s="4">
        <f t="shared" si="0"/>
        <v>7.3783135119331253E-2</v>
      </c>
      <c r="E11" s="5">
        <f t="shared" si="1"/>
        <v>29.516319065199056</v>
      </c>
      <c r="F11" s="5">
        <f t="shared" si="2"/>
        <v>0.49655049292678305</v>
      </c>
      <c r="G11" s="20"/>
      <c r="H11" s="14">
        <f>H10+0.1359</f>
        <v>0.97719999999999996</v>
      </c>
      <c r="I11" s="15">
        <f t="shared" si="3"/>
        <v>0.10091849807341205</v>
      </c>
      <c r="J11" s="16" t="s">
        <v>21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25">
      <c r="A12" s="20" t="s">
        <v>22</v>
      </c>
      <c r="B12" s="3">
        <v>26274500</v>
      </c>
      <c r="C12" s="3">
        <v>350961000</v>
      </c>
      <c r="D12" s="4">
        <f t="shared" si="0"/>
        <v>7.486444362763954E-2</v>
      </c>
      <c r="E12" s="5">
        <f t="shared" si="1"/>
        <v>29.442366374035391</v>
      </c>
      <c r="F12" s="5">
        <f t="shared" si="2"/>
        <v>0.5284437486103869</v>
      </c>
      <c r="G12" s="20"/>
      <c r="H12" s="18">
        <f>H11+0.0215</f>
        <v>0.99869999999999992</v>
      </c>
      <c r="I12" s="19">
        <f t="shared" si="3"/>
        <v>0.11460125804187331</v>
      </c>
      <c r="J12" s="16" t="s">
        <v>23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25">
      <c r="A13" s="20" t="s">
        <v>24</v>
      </c>
      <c r="B13" s="3">
        <v>11580500</v>
      </c>
      <c r="C13" s="3">
        <v>152356000</v>
      </c>
      <c r="D13" s="4">
        <f t="shared" si="0"/>
        <v>7.6009477801990077E-2</v>
      </c>
      <c r="E13" s="5">
        <f t="shared" si="1"/>
        <v>29.160073257460752</v>
      </c>
      <c r="F13" s="5">
        <f t="shared" si="2"/>
        <v>0.562014461807127</v>
      </c>
      <c r="G13" s="20"/>
      <c r="H13" s="23">
        <v>0.9</v>
      </c>
      <c r="I13" s="24">
        <f t="shared" si="3"/>
        <v>9.1220790935598733E-2</v>
      </c>
      <c r="J13" s="17" t="s">
        <v>25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25">
      <c r="A14" s="20" t="s">
        <v>26</v>
      </c>
      <c r="B14" s="3">
        <v>46886400</v>
      </c>
      <c r="C14" s="3">
        <v>611876000</v>
      </c>
      <c r="D14" s="4">
        <f t="shared" si="0"/>
        <v>7.6627290496767322E-2</v>
      </c>
      <c r="E14" s="5">
        <f t="shared" si="1"/>
        <v>28.922535558578868</v>
      </c>
      <c r="F14" s="5">
        <f t="shared" si="2"/>
        <v>0.57995957284314548</v>
      </c>
      <c r="G14" s="20"/>
      <c r="H14" s="20"/>
      <c r="I14" s="20"/>
      <c r="J14" s="20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25">
      <c r="A15" s="20" t="s">
        <v>27</v>
      </c>
      <c r="B15" s="3">
        <v>12677052</v>
      </c>
      <c r="C15" s="3">
        <v>159000846</v>
      </c>
      <c r="D15" s="4">
        <f t="shared" si="0"/>
        <v>7.9729462571538776E-2</v>
      </c>
      <c r="E15" s="5">
        <f t="shared" si="1"/>
        <v>26.895617976945896</v>
      </c>
      <c r="F15" s="5">
        <f t="shared" si="2"/>
        <v>0.66688116571720979</v>
      </c>
      <c r="G15" s="20"/>
      <c r="H15" s="20"/>
      <c r="I15" s="20"/>
      <c r="J15" s="20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25">
      <c r="A16" s="20" t="s">
        <v>28</v>
      </c>
      <c r="B16" s="3">
        <v>108734755</v>
      </c>
      <c r="C16" s="3">
        <v>1299840209</v>
      </c>
      <c r="D16" s="4">
        <f t="shared" si="0"/>
        <v>8.365240146221696E-2</v>
      </c>
      <c r="E16" s="5">
        <f t="shared" si="1"/>
        <v>22.751868859597735</v>
      </c>
      <c r="F16" s="5">
        <f t="shared" si="2"/>
        <v>0.76472130544366967</v>
      </c>
      <c r="G16" s="20"/>
      <c r="H16" s="20"/>
      <c r="I16" s="20"/>
      <c r="J16" s="20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25">
      <c r="A17" s="22" t="s">
        <v>29</v>
      </c>
      <c r="B17" s="8">
        <v>37717629</v>
      </c>
      <c r="C17" s="8">
        <v>443115000</v>
      </c>
      <c r="D17" s="9">
        <f t="shared" si="0"/>
        <v>8.5119278291188524E-2</v>
      </c>
      <c r="E17" s="10">
        <f t="shared" si="1"/>
        <v>20.914508804134545</v>
      </c>
      <c r="F17" s="10">
        <f t="shared" si="2"/>
        <v>0.79676042849611906</v>
      </c>
      <c r="G17" s="20"/>
      <c r="H17" s="20"/>
      <c r="I17" s="20"/>
      <c r="J17" s="20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25">
      <c r="A18" s="20" t="s">
        <v>30</v>
      </c>
      <c r="B18" s="3">
        <v>8814271</v>
      </c>
      <c r="C18" s="20">
        <v>102527712</v>
      </c>
      <c r="D18" s="4">
        <f t="shared" si="0"/>
        <v>8.5969644967791733E-2</v>
      </c>
      <c r="E18" s="5">
        <f t="shared" si="1"/>
        <v>19.810958511765914</v>
      </c>
      <c r="F18" s="5">
        <f t="shared" si="2"/>
        <v>0.81407769143667719</v>
      </c>
      <c r="G18" s="20"/>
      <c r="H18" s="20"/>
      <c r="I18" s="20"/>
      <c r="J18" s="20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25">
      <c r="A19" s="20" t="s">
        <v>31</v>
      </c>
      <c r="B19" s="3">
        <v>11276080</v>
      </c>
      <c r="C19" s="3">
        <v>128255065</v>
      </c>
      <c r="D19" s="4">
        <f t="shared" si="0"/>
        <v>8.7919178864398068E-2</v>
      </c>
      <c r="E19" s="5">
        <f t="shared" si="1"/>
        <v>17.236312031426795</v>
      </c>
      <c r="F19" s="5">
        <f t="shared" si="2"/>
        <v>0.85019449174176331</v>
      </c>
      <c r="G19" s="20"/>
      <c r="H19" s="20"/>
      <c r="I19" s="20"/>
      <c r="J19" s="20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25">
      <c r="A20" s="20" t="s">
        <v>32</v>
      </c>
      <c r="B20" s="3">
        <v>2372360</v>
      </c>
      <c r="C20" s="3">
        <v>25975864</v>
      </c>
      <c r="D20" s="4">
        <f t="shared" si="0"/>
        <v>9.13293971665389E-2</v>
      </c>
      <c r="E20" s="5">
        <f t="shared" si="1"/>
        <v>12.851532164780549</v>
      </c>
      <c r="F20" s="5">
        <f t="shared" si="2"/>
        <v>0.90140299829559323</v>
      </c>
      <c r="G20" s="20"/>
      <c r="H20" s="20"/>
      <c r="I20" s="20"/>
      <c r="J20" s="20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25">
      <c r="A21" s="20" t="s">
        <v>33</v>
      </c>
      <c r="B21" s="3">
        <v>31724220</v>
      </c>
      <c r="C21" s="3">
        <v>333457212</v>
      </c>
      <c r="D21" s="4">
        <f t="shared" si="0"/>
        <v>9.513730355305676E-2</v>
      </c>
      <c r="E21" s="5">
        <f t="shared" si="1"/>
        <v>8.588634631877861</v>
      </c>
      <c r="F21" s="5">
        <f t="shared" si="2"/>
        <v>0.94194713391371077</v>
      </c>
      <c r="G21" s="20"/>
      <c r="H21" s="20"/>
      <c r="I21" s="20"/>
      <c r="J21" s="20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25">
      <c r="A22" s="20" t="s">
        <v>34</v>
      </c>
      <c r="B22" s="3">
        <v>752000</v>
      </c>
      <c r="C22" s="3">
        <v>7605000</v>
      </c>
      <c r="D22" s="4">
        <f t="shared" si="0"/>
        <v>9.8882314266929658E-2</v>
      </c>
      <c r="E22" s="5">
        <f t="shared" si="1"/>
        <v>5.3476087095161597</v>
      </c>
      <c r="F22" s="5">
        <f t="shared" si="2"/>
        <v>0.96772931125690698</v>
      </c>
      <c r="G22" s="20"/>
      <c r="H22" s="20"/>
      <c r="I22" s="20"/>
      <c r="J22" s="20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25">
      <c r="A23" s="20" t="s">
        <v>35</v>
      </c>
      <c r="B23" s="3">
        <v>1068500</v>
      </c>
      <c r="C23" s="3">
        <v>10781000</v>
      </c>
      <c r="D23" s="4">
        <f t="shared" si="0"/>
        <v>9.910954456914943E-2</v>
      </c>
      <c r="E23" s="5">
        <f t="shared" si="1"/>
        <v>5.18324550572577</v>
      </c>
      <c r="F23" s="5">
        <f t="shared" si="2"/>
        <v>0.96892570687028845</v>
      </c>
      <c r="G23" s="20"/>
      <c r="H23" s="20"/>
      <c r="I23" s="20"/>
      <c r="J23" s="20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25">
      <c r="A24" s="20" t="s">
        <v>36</v>
      </c>
      <c r="B24" s="3">
        <v>5999138</v>
      </c>
      <c r="C24" s="3">
        <v>59601198</v>
      </c>
      <c r="D24" s="4">
        <f t="shared" si="0"/>
        <v>0.10065465462623754</v>
      </c>
      <c r="E24" s="5">
        <f t="shared" si="1"/>
        <v>4.1606046015463436</v>
      </c>
      <c r="F24" s="5">
        <f t="shared" si="2"/>
        <v>0.97612325957404555</v>
      </c>
      <c r="G24" s="20"/>
      <c r="H24" s="20"/>
      <c r="I24" s="20"/>
      <c r="J24" s="20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25">
      <c r="A25" s="20" t="s">
        <v>37</v>
      </c>
      <c r="B25" s="3">
        <v>18660695</v>
      </c>
      <c r="C25" s="3">
        <v>172572058</v>
      </c>
      <c r="D25" s="4">
        <f t="shared" si="0"/>
        <v>0.10813277199255514</v>
      </c>
      <c r="E25" s="5">
        <f t="shared" si="1"/>
        <v>1.19399150996196</v>
      </c>
      <c r="F25" s="5">
        <f t="shared" si="2"/>
        <v>0.99434312275239345</v>
      </c>
      <c r="G25" s="20"/>
      <c r="H25" s="20"/>
      <c r="I25" s="20"/>
      <c r="J25" s="20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25">
      <c r="A26" s="20" t="s">
        <v>38</v>
      </c>
      <c r="B26" s="3">
        <v>8755650</v>
      </c>
      <c r="C26" s="3">
        <v>79522728</v>
      </c>
      <c r="D26" s="4">
        <f t="shared" si="0"/>
        <v>0.11010248541775378</v>
      </c>
      <c r="E26" s="5">
        <f t="shared" si="1"/>
        <v>0.81672737040976351</v>
      </c>
      <c r="F26" s="5">
        <f t="shared" si="2"/>
        <v>0.99630339169658921</v>
      </c>
      <c r="G26" s="20"/>
      <c r="H26" s="20"/>
      <c r="I26" s="20"/>
      <c r="J26" s="20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25">
      <c r="A27" s="20" t="s">
        <v>39</v>
      </c>
      <c r="B27" s="3">
        <v>855500</v>
      </c>
      <c r="C27" s="3">
        <v>7707000</v>
      </c>
      <c r="D27" s="4">
        <f t="shared" si="0"/>
        <v>0.11100298429998702</v>
      </c>
      <c r="E27" s="5">
        <f t="shared" si="1"/>
        <v>0.68171971479803573</v>
      </c>
      <c r="F27" s="5">
        <f t="shared" si="2"/>
        <v>0.9969764859102368</v>
      </c>
      <c r="G27" s="20"/>
      <c r="H27" s="20"/>
      <c r="I27" s="20"/>
      <c r="J27" s="20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25">
      <c r="A28" s="20" t="s">
        <v>40</v>
      </c>
      <c r="B28" s="3">
        <v>8840200</v>
      </c>
      <c r="C28" s="3">
        <v>73160000</v>
      </c>
      <c r="D28" s="4">
        <f t="shared" si="0"/>
        <v>0.12083378895571351</v>
      </c>
      <c r="E28" s="5">
        <f t="shared" si="1"/>
        <v>7.1042778636552256E-2</v>
      </c>
      <c r="F28" s="5">
        <f t="shared" si="2"/>
        <v>0.99974227254544368</v>
      </c>
      <c r="G28" s="20"/>
      <c r="H28" s="20"/>
      <c r="I28" s="20"/>
      <c r="J28" s="20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25">
      <c r="A29" s="20" t="s">
        <v>41</v>
      </c>
      <c r="B29" s="3">
        <v>5745300</v>
      </c>
      <c r="C29" s="3">
        <v>44236000</v>
      </c>
      <c r="D29" s="4">
        <f t="shared" si="0"/>
        <v>0.12987837960032553</v>
      </c>
      <c r="E29" s="5">
        <f t="shared" si="1"/>
        <v>5.559451932427629E-3</v>
      </c>
      <c r="F29" s="5">
        <f t="shared" si="2"/>
        <v>0.99998277014974135</v>
      </c>
      <c r="G29" s="20"/>
      <c r="H29" s="20"/>
      <c r="I29" s="20"/>
      <c r="J29" s="20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25">
      <c r="A30" s="20" t="s">
        <v>45</v>
      </c>
      <c r="B30" s="3">
        <v>27067000</v>
      </c>
      <c r="C30" s="3">
        <v>205985000</v>
      </c>
      <c r="D30" s="4">
        <f t="shared" si="0"/>
        <v>0.13140277204650824</v>
      </c>
      <c r="E30" s="5">
        <f t="shared" si="1"/>
        <v>3.4625025161199338E-3</v>
      </c>
      <c r="F30" s="5">
        <f t="shared" si="2"/>
        <v>0.99998952811912067</v>
      </c>
      <c r="G30" s="20"/>
      <c r="H30" s="20"/>
      <c r="I30" s="20"/>
      <c r="J30" s="20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25">
      <c r="A31" s="20" t="s">
        <v>42</v>
      </c>
      <c r="B31" s="3">
        <v>142069</v>
      </c>
      <c r="C31" s="3">
        <v>1041600</v>
      </c>
      <c r="D31" s="4">
        <f t="shared" si="0"/>
        <v>0.1363949692780338</v>
      </c>
      <c r="E31" s="5">
        <f t="shared" si="1"/>
        <v>6.7183978535786514E-4</v>
      </c>
      <c r="F31" s="5">
        <f t="shared" si="2"/>
        <v>0.99999811752526868</v>
      </c>
      <c r="G31" s="20"/>
      <c r="H31" s="20"/>
      <c r="I31" s="20"/>
      <c r="J31" s="20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25">
      <c r="A32" s="20" t="s">
        <v>43</v>
      </c>
      <c r="B32" s="3">
        <v>16771000</v>
      </c>
      <c r="C32" s="3">
        <v>113062000</v>
      </c>
      <c r="D32" s="4">
        <f t="shared" si="0"/>
        <v>0.14833454210963895</v>
      </c>
      <c r="E32" s="5">
        <f t="shared" si="1"/>
        <v>7.6524403635490897E-6</v>
      </c>
      <c r="F32" s="5">
        <f t="shared" si="2"/>
        <v>0.99999998178649641</v>
      </c>
      <c r="G32" s="20"/>
      <c r="H32" s="20"/>
      <c r="I32" s="20"/>
      <c r="J32" s="20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25">
      <c r="A33" s="20" t="s">
        <v>44</v>
      </c>
      <c r="B33" s="3">
        <v>201400</v>
      </c>
      <c r="C33" s="3">
        <v>1284000</v>
      </c>
      <c r="D33" s="4">
        <f t="shared" si="0"/>
        <v>0.15685358255451715</v>
      </c>
      <c r="E33" s="5">
        <f t="shared" si="1"/>
        <v>1.9495170996904123E-7</v>
      </c>
      <c r="F33" s="5">
        <f t="shared" si="2"/>
        <v>0.99999999958129626</v>
      </c>
      <c r="G33" s="20"/>
      <c r="H33" s="20"/>
      <c r="I33" s="20"/>
      <c r="J33" s="20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25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25" ht="15.75" customHeight="1" x14ac:dyDescent="0.25">
      <c r="A35" s="17"/>
      <c r="B35" s="3">
        <f t="shared" ref="B35:C35" si="4">SUM(B3:B33)</f>
        <v>1126035743</v>
      </c>
      <c r="C35" s="3">
        <f t="shared" si="4"/>
        <v>15231548027</v>
      </c>
      <c r="D35" s="4">
        <f>B35/C35</f>
        <v>7.3927859532330387E-2</v>
      </c>
      <c r="E35" s="17"/>
      <c r="F35" s="17"/>
      <c r="G35" s="17"/>
      <c r="H35" s="17"/>
      <c r="I35" s="17"/>
      <c r="J35" s="17"/>
    </row>
    <row r="36" spans="1:25" ht="15.75" customHeight="1" x14ac:dyDescent="0.25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25" ht="15.75" customHeight="1" x14ac:dyDescent="0.25">
      <c r="A37" s="17"/>
      <c r="B37" s="17"/>
      <c r="C37" s="17"/>
      <c r="D37" s="17"/>
      <c r="E37" s="17"/>
      <c r="F37" s="17"/>
      <c r="G37" s="17"/>
      <c r="H37" s="17"/>
      <c r="I37" s="17"/>
      <c r="J37" s="17"/>
    </row>
    <row r="38" spans="1:25" ht="15.75" customHeight="1" x14ac:dyDescent="0.25">
      <c r="A38" s="17"/>
      <c r="B38" s="17"/>
      <c r="C38" s="17"/>
      <c r="D38" s="17"/>
      <c r="E38" s="17"/>
      <c r="F38" s="17"/>
      <c r="G38" s="17"/>
      <c r="H38" s="17"/>
      <c r="I38" s="17"/>
      <c r="J38" s="17"/>
    </row>
    <row r="39" spans="1:25" ht="15.75" customHeight="1" x14ac:dyDescent="0.25">
      <c r="A39" s="17"/>
      <c r="B39" s="17"/>
      <c r="C39" s="17"/>
      <c r="D39" s="17"/>
      <c r="E39" s="17"/>
      <c r="F39" s="17"/>
      <c r="G39" s="17"/>
      <c r="H39" s="17"/>
      <c r="I39" s="17"/>
      <c r="J39" s="17"/>
    </row>
    <row r="40" spans="1:25" ht="15.75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</row>
    <row r="41" spans="1:25" ht="15.75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</row>
    <row r="42" spans="1:25" ht="15.75" customHeight="1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</row>
    <row r="43" spans="1:25" ht="15.75" customHeight="1" x14ac:dyDescent="0.25">
      <c r="A43" s="17"/>
      <c r="B43" s="17"/>
      <c r="C43" s="17"/>
      <c r="D43" s="17"/>
      <c r="E43" s="17"/>
      <c r="F43" s="17"/>
      <c r="G43" s="17"/>
      <c r="H43" s="17"/>
      <c r="I43" s="17"/>
      <c r="J43" s="17"/>
    </row>
    <row r="44" spans="1:25" ht="15.75" customHeight="1" x14ac:dyDescent="0.25">
      <c r="A44" s="17"/>
      <c r="B44" s="17"/>
      <c r="C44" s="17"/>
      <c r="D44" s="17"/>
      <c r="E44" s="17"/>
      <c r="F44" s="17"/>
      <c r="G44" s="17"/>
      <c r="H44" s="17"/>
      <c r="I44" s="17"/>
      <c r="J44" s="17"/>
    </row>
    <row r="45" spans="1:25" ht="15.75" customHeight="1" x14ac:dyDescent="0.25">
      <c r="A45" s="17"/>
      <c r="B45" s="17"/>
      <c r="C45" s="17"/>
      <c r="D45" s="17"/>
      <c r="E45" s="17"/>
      <c r="F45" s="17"/>
      <c r="G45" s="17"/>
      <c r="H45" s="17"/>
      <c r="I45" s="17"/>
      <c r="J45" s="17"/>
    </row>
    <row r="46" spans="1:25" ht="15.75" customHeight="1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</row>
    <row r="47" spans="1:25" ht="15.75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</row>
    <row r="48" spans="1:25" ht="15.75" customHeight="1" x14ac:dyDescent="0.25">
      <c r="A48" s="17"/>
      <c r="B48" s="17"/>
      <c r="C48" s="17"/>
      <c r="D48" s="17"/>
      <c r="E48" s="17"/>
      <c r="F48" s="17"/>
      <c r="G48" s="17"/>
      <c r="H48" s="17"/>
      <c r="I48" s="17"/>
      <c r="J48" s="17"/>
    </row>
    <row r="49" spans="1:10" ht="15.75" customHeight="1" x14ac:dyDescent="0.25">
      <c r="A49" s="17"/>
      <c r="B49" s="17"/>
      <c r="C49" s="17"/>
      <c r="D49" s="17"/>
      <c r="E49" s="17"/>
      <c r="F49" s="17"/>
      <c r="G49" s="17"/>
      <c r="H49" s="17"/>
      <c r="I49" s="17"/>
      <c r="J49" s="17"/>
    </row>
    <row r="50" spans="1:10" ht="15.75" customHeight="1" x14ac:dyDescent="0.25">
      <c r="A50" s="17"/>
      <c r="B50" s="17"/>
      <c r="C50" s="17"/>
      <c r="D50" s="17"/>
      <c r="E50" s="17"/>
      <c r="F50" s="17"/>
      <c r="G50" s="17"/>
      <c r="H50" s="17"/>
      <c r="I50" s="17"/>
      <c r="J50" s="17"/>
    </row>
    <row r="51" spans="1:10" ht="15.75" customHeight="1" x14ac:dyDescent="0.25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ht="15.75" customHeight="1" x14ac:dyDescent="0.25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ht="15.75" customHeight="1" x14ac:dyDescent="0.25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ht="15.75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ht="15.75" customHeight="1" x14ac:dyDescent="0.25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ht="15.75" customHeight="1" x14ac:dyDescent="0.25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ht="15.75" customHeight="1" x14ac:dyDescent="0.25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ht="15.75" customHeight="1" x14ac:dyDescent="0.25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ht="15.75" customHeight="1" x14ac:dyDescent="0.25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ht="15.75" customHeight="1" x14ac:dyDescent="0.25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ht="15.75" customHeight="1" x14ac:dyDescent="0.25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ht="15.75" customHeight="1" x14ac:dyDescent="0.25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ht="15.75" customHeight="1" x14ac:dyDescent="0.25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ht="15.75" customHeight="1" x14ac:dyDescent="0.25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ht="15.75" customHeight="1" x14ac:dyDescent="0.25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ht="15.75" customHeight="1" x14ac:dyDescent="0.25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ht="15.75" customHeight="1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ht="15.75" customHeight="1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ht="15.75" customHeight="1" x14ac:dyDescent="0.25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ht="15.75" customHeight="1" x14ac:dyDescent="0.25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ht="15.75" customHeight="1" x14ac:dyDescent="0.25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ht="15.75" customHeight="1" x14ac:dyDescent="0.25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ht="15.75" customHeight="1" x14ac:dyDescent="0.25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ht="15.75" customHeight="1" x14ac:dyDescent="0.25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ht="15.75" customHeight="1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ht="15.75" customHeight="1" x14ac:dyDescent="0.25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ht="15.75" customHeight="1" x14ac:dyDescent="0.25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ht="15.75" customHeight="1" x14ac:dyDescent="0.25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ht="15.75" customHeight="1" x14ac:dyDescent="0.25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ht="15.75" customHeight="1" x14ac:dyDescent="0.25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ht="15.75" customHeight="1" x14ac:dyDescent="0.25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ht="15.75" customHeight="1" x14ac:dyDescent="0.25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ht="15.75" customHeight="1" x14ac:dyDescent="0.25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ht="15.75" customHeight="1" x14ac:dyDescent="0.25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ht="15.75" customHeight="1" x14ac:dyDescent="0.25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ht="15.75" customHeight="1" x14ac:dyDescent="0.25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ht="15.75" customHeight="1" x14ac:dyDescent="0.25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ht="15.75" customHeight="1" x14ac:dyDescent="0.25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ht="15.75" customHeight="1" x14ac:dyDescent="0.25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ht="15.75" customHeight="1" x14ac:dyDescent="0.25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ht="15.75" customHeight="1" x14ac:dyDescent="0.25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ht="15.75" customHeight="1" x14ac:dyDescent="0.25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ht="15.75" customHeight="1" x14ac:dyDescent="0.25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ht="15.75" customHeight="1" x14ac:dyDescent="0.25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ht="15.75" customHeight="1" x14ac:dyDescent="0.25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ht="15.75" customHeight="1" x14ac:dyDescent="0.25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ht="15.75" customHeight="1" x14ac:dyDescent="0.25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ht="15.75" customHeight="1" x14ac:dyDescent="0.25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ht="15.75" customHeight="1" x14ac:dyDescent="0.25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ht="15.75" customHeight="1" x14ac:dyDescent="0.25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ht="15.75" customHeight="1" x14ac:dyDescent="0.25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ht="15.75" customHeight="1" x14ac:dyDescent="0.25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ht="15.75" customHeight="1" x14ac:dyDescent="0.25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ht="15.75" customHeight="1" x14ac:dyDescent="0.25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ht="15.75" customHeight="1" x14ac:dyDescent="0.25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ht="15.75" customHeight="1" x14ac:dyDescent="0.25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ht="15.75" customHeight="1" x14ac:dyDescent="0.25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ht="15.75" customHeight="1" x14ac:dyDescent="0.25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ht="15.75" customHeight="1" x14ac:dyDescent="0.25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ht="15.75" customHeight="1" x14ac:dyDescent="0.25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ht="15.75" customHeight="1" x14ac:dyDescent="0.25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ht="15.75" customHeight="1" x14ac:dyDescent="0.25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ht="15.75" customHeight="1" x14ac:dyDescent="0.25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ht="15.75" customHeight="1" x14ac:dyDescent="0.25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ht="15.75" customHeight="1" x14ac:dyDescent="0.25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ht="15.75" customHeight="1" x14ac:dyDescent="0.25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ht="15.75" customHeight="1" x14ac:dyDescent="0.25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ht="15.75" customHeight="1" x14ac:dyDescent="0.25"/>
    <row r="119" spans="1:10" ht="15.75" customHeight="1" x14ac:dyDescent="0.25"/>
    <row r="120" spans="1:10" ht="15.75" customHeight="1" x14ac:dyDescent="0.25"/>
    <row r="121" spans="1:10" ht="15.75" customHeight="1" x14ac:dyDescent="0.25"/>
    <row r="122" spans="1:10" ht="15.75" customHeight="1" x14ac:dyDescent="0.25"/>
    <row r="123" spans="1:10" ht="15.75" customHeight="1" x14ac:dyDescent="0.25"/>
    <row r="124" spans="1:10" ht="15.75" customHeight="1" x14ac:dyDescent="0.25"/>
    <row r="125" spans="1:10" ht="15.75" customHeight="1" x14ac:dyDescent="0.25"/>
    <row r="126" spans="1:10" ht="15.75" customHeight="1" x14ac:dyDescent="0.25"/>
    <row r="127" spans="1:10" ht="15.75" customHeight="1" x14ac:dyDescent="0.25"/>
    <row r="128" spans="1:10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Duncan</dc:creator>
  <cp:lastModifiedBy>Scott, Suzette</cp:lastModifiedBy>
  <dcterms:created xsi:type="dcterms:W3CDTF">2020-08-28T23:07:35Z</dcterms:created>
  <dcterms:modified xsi:type="dcterms:W3CDTF">2020-10-01T21:16:26Z</dcterms:modified>
</cp:coreProperties>
</file>