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GAICWC">'[1]CWC'!$P$236</definedName>
    <definedName name="GPFCWC">'[1]CWC'!$N$230</definedName>
  </definedNames>
  <calcPr fullCalcOnLoad="1"/>
</workbook>
</file>

<file path=xl/sharedStrings.xml><?xml version="1.0" encoding="utf-8"?>
<sst xmlns="http://schemas.openxmlformats.org/spreadsheetml/2006/main" count="60" uniqueCount="45">
  <si>
    <t>Public Service Company of Colorado</t>
  </si>
  <si>
    <t>Gas Department - General Rate Schedule Adjustment Rider</t>
  </si>
  <si>
    <t>12 Months Ended December 31, 1999</t>
  </si>
  <si>
    <t>Jurisdictional</t>
  </si>
  <si>
    <t xml:space="preserve">Line </t>
  </si>
  <si>
    <t>Sales</t>
  </si>
  <si>
    <t>Transportation</t>
  </si>
  <si>
    <t>No.</t>
  </si>
  <si>
    <t>Item</t>
  </si>
  <si>
    <t>Total</t>
  </si>
  <si>
    <t>Pro Forma Base Rate Revenue</t>
  </si>
  <si>
    <t>Required Revenue Increase -</t>
  </si>
  <si>
    <t xml:space="preserve">  Directly Assigned (GMS)</t>
  </si>
  <si>
    <t>Required Revenue Increase</t>
  </si>
  <si>
    <t>Allocated</t>
  </si>
  <si>
    <t>Percent of Base Rate Revenue</t>
  </si>
  <si>
    <t>Total Required Revenue Increase</t>
  </si>
  <si>
    <t>Allocated and Assigned</t>
  </si>
  <si>
    <t>Percent Rider</t>
  </si>
  <si>
    <t xml:space="preserve">Service </t>
  </si>
  <si>
    <t xml:space="preserve">Required Revenue Increase </t>
  </si>
  <si>
    <t>Calculation of Revenue Requirements</t>
  </si>
  <si>
    <t>Line</t>
  </si>
  <si>
    <t>Description</t>
  </si>
  <si>
    <t>Electric</t>
  </si>
  <si>
    <t>Gas</t>
  </si>
  <si>
    <t>Allowed Return on Rate Base</t>
  </si>
  <si>
    <t>Required Earnings</t>
  </si>
  <si>
    <t>Deficiency / (Excess)</t>
  </si>
  <si>
    <t>Factor to Gross</t>
  </si>
  <si>
    <t>Required Revenue Change</t>
  </si>
  <si>
    <t>Gas Department Cost of Capital</t>
  </si>
  <si>
    <t>Pro Forma</t>
  </si>
  <si>
    <t>Adjusted</t>
  </si>
  <si>
    <t>Per Books</t>
  </si>
  <si>
    <t>Adjustments</t>
  </si>
  <si>
    <t>Capital</t>
  </si>
  <si>
    <t>Ratio</t>
  </si>
  <si>
    <t>Long Term Debt</t>
  </si>
  <si>
    <t>Preferred Stock</t>
  </si>
  <si>
    <t>Common Equity</t>
  </si>
  <si>
    <t>Composite</t>
  </si>
  <si>
    <t>Cost</t>
  </si>
  <si>
    <t>Net COPUC Jurisdictional Rate Base</t>
  </si>
  <si>
    <t>Net COPUC Jurisdictional Operating Earnings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</si>
</sst>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0_);\(0\)"/>
    <numFmt numFmtId="171" formatCode="0.0000000000"/>
    <numFmt numFmtId="172" formatCode="#,##0;\(#,##0\)"/>
  </numFmts>
  <fonts count="8">
    <font>
      <sz val="10"/>
      <name val="Arial"/>
      <family val="0"/>
    </font>
    <font>
      <sz val="12"/>
      <name val="Helv"/>
      <family val="0"/>
    </font>
    <font>
      <b/>
      <sz val="12"/>
      <name val="Arial"/>
      <family val="2"/>
    </font>
    <font>
      <sz val="12"/>
      <name val="Arial"/>
      <family val="0"/>
    </font>
    <font>
      <b/>
      <sz val="12"/>
      <name val="Helv"/>
      <family val="0"/>
    </font>
    <font>
      <b/>
      <u val="single"/>
      <sz val="12"/>
      <name val="Helv"/>
      <family val="0"/>
    </font>
    <font>
      <b/>
      <u val="single"/>
      <sz val="12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39" fontId="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9" applyFont="1">
      <alignment/>
      <protection/>
    </xf>
    <xf numFmtId="5" fontId="3" fillId="0" borderId="0" xfId="19" applyNumberFormat="1" applyFont="1">
      <alignment/>
      <protection/>
    </xf>
    <xf numFmtId="5" fontId="2" fillId="0" borderId="0" xfId="19" applyNumberFormat="1" applyFont="1" applyAlignment="1">
      <alignment horizontal="right"/>
      <protection/>
    </xf>
    <xf numFmtId="0" fontId="3" fillId="0" borderId="0" xfId="0" applyFont="1" applyAlignment="1">
      <alignment/>
    </xf>
    <xf numFmtId="39" fontId="1" fillId="0" borderId="0" xfId="20" applyFont="1">
      <alignment/>
      <protection/>
    </xf>
    <xf numFmtId="5" fontId="1" fillId="0" borderId="0" xfId="20" applyNumberFormat="1" applyFont="1">
      <alignment/>
      <protection/>
    </xf>
    <xf numFmtId="39" fontId="4" fillId="0" borderId="0" xfId="20" applyFont="1" applyAlignment="1">
      <alignment horizontal="center"/>
      <protection/>
    </xf>
    <xf numFmtId="5" fontId="4" fillId="0" borderId="0" xfId="20" applyNumberFormat="1" applyFont="1" applyAlignment="1">
      <alignment horizontal="center"/>
      <protection/>
    </xf>
    <xf numFmtId="39" fontId="5" fillId="0" borderId="0" xfId="20" applyFont="1" applyBorder="1" applyAlignment="1">
      <alignment horizontal="center"/>
      <protection/>
    </xf>
    <xf numFmtId="39" fontId="4" fillId="0" borderId="0" xfId="20" applyFont="1" applyBorder="1" applyAlignment="1">
      <alignment horizontal="center"/>
      <protection/>
    </xf>
    <xf numFmtId="5" fontId="5" fillId="0" borderId="0" xfId="20" applyNumberFormat="1" applyFont="1" applyBorder="1" applyAlignment="1">
      <alignment horizontal="center"/>
      <protection/>
    </xf>
    <xf numFmtId="170" fontId="4" fillId="0" borderId="0" xfId="20" applyNumberFormat="1" applyFont="1" applyBorder="1" applyAlignment="1">
      <alignment horizontal="center"/>
      <protection/>
    </xf>
    <xf numFmtId="5" fontId="4" fillId="0" borderId="0" xfId="20" applyNumberFormat="1" applyFont="1" applyBorder="1" applyAlignment="1">
      <alignment horizontal="center"/>
      <protection/>
    </xf>
    <xf numFmtId="170" fontId="1" fillId="0" borderId="0" xfId="20" applyNumberFormat="1" applyFont="1">
      <alignment/>
      <protection/>
    </xf>
    <xf numFmtId="10" fontId="1" fillId="0" borderId="0" xfId="21" applyNumberFormat="1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quotePrefix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center"/>
    </xf>
    <xf numFmtId="10" fontId="6" fillId="0" borderId="0" xfId="0" applyNumberFormat="1" applyFont="1" applyAlignment="1" quotePrefix="1">
      <alignment horizontal="center"/>
    </xf>
    <xf numFmtId="10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2" fontId="3" fillId="0" borderId="1" xfId="0" applyNumberFormat="1" applyFont="1" applyBorder="1" applyAlignment="1">
      <alignment/>
    </xf>
    <xf numFmtId="10" fontId="3" fillId="0" borderId="1" xfId="0" applyNumberFormat="1" applyFont="1" applyBorder="1" applyAlignment="1">
      <alignment/>
    </xf>
    <xf numFmtId="10" fontId="2" fillId="0" borderId="0" xfId="0" applyNumberFormat="1" applyFont="1" applyAlignment="1" quotePrefix="1">
      <alignment horizontal="center"/>
    </xf>
    <xf numFmtId="0" fontId="2" fillId="0" borderId="0" xfId="0" applyFont="1" applyAlignment="1">
      <alignment horizontal="right"/>
    </xf>
    <xf numFmtId="38" fontId="3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BU9912b-Gas" xfId="19"/>
    <cellStyle name="Normal_GasRev1999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GS\PSC9912b-GasCW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GS\Data9912-GasCW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enue Requirements"/>
      <sheetName val="Capital Structure"/>
      <sheetName val="Sharing Calculation"/>
      <sheetName val="Allocators"/>
      <sheetName val="Electric"/>
      <sheetName val="Electric Service Co Alloc"/>
      <sheetName val="Gas"/>
      <sheetName val="Gas Service Co Alloc"/>
      <sheetName val="Thermal"/>
      <sheetName val="Thermal Service Co Alloc"/>
      <sheetName val="Combined"/>
      <sheetName val="CWC"/>
      <sheetName val=" "/>
      <sheetName val="Income Taxes"/>
      <sheetName val="Electric Formulas"/>
      <sheetName val="Gas Formulas"/>
      <sheetName val="Thermal Formulas"/>
      <sheetName val="Gas Margin Analysis"/>
      <sheetName val="Sheet12"/>
      <sheetName val="Sheet13"/>
      <sheetName val="Sheet14"/>
      <sheetName val="Sheet 15"/>
      <sheetName val="Sheet 16"/>
    </sheetNames>
    <sheetDataSet>
      <sheetData sheetId="0">
        <row r="22">
          <cell r="F22">
            <v>14216694</v>
          </cell>
        </row>
      </sheetData>
      <sheetData sheetId="1">
        <row r="28">
          <cell r="H28">
            <v>0.092</v>
          </cell>
        </row>
        <row r="101">
          <cell r="H101">
            <v>0.0933</v>
          </cell>
        </row>
      </sheetData>
      <sheetData sheetId="4">
        <row r="148">
          <cell r="I148">
            <v>2608468257.700001</v>
          </cell>
        </row>
        <row r="323">
          <cell r="I323">
            <v>251022808.51999995</v>
          </cell>
        </row>
      </sheetData>
      <sheetData sheetId="6">
        <row r="36">
          <cell r="H36">
            <v>827102629.29</v>
          </cell>
        </row>
        <row r="89">
          <cell r="H89">
            <v>68382399.07047617</v>
          </cell>
        </row>
      </sheetData>
      <sheetData sheetId="11">
        <row r="230">
          <cell r="N230">
            <v>-30637013</v>
          </cell>
        </row>
        <row r="236">
          <cell r="P236">
            <v>-31015549</v>
          </cell>
        </row>
      </sheetData>
      <sheetData sheetId="14">
        <row r="73">
          <cell r="D73">
            <v>1.60975249213664</v>
          </cell>
        </row>
      </sheetData>
      <sheetData sheetId="15">
        <row r="74">
          <cell r="D74">
            <v>1.61805683951942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wnloaded Data"/>
      <sheetName val="Data Input"/>
      <sheetName val="TOTI"/>
      <sheetName val="Sheet1"/>
      <sheetName val="Service Co. Data"/>
      <sheetName val="Sheet4"/>
    </sheetNames>
    <definedNames>
      <definedName name="BSDATE" refersTo="=Data Input!$A$1"/>
      <definedName name="CCOCLDPCT" refersTo="=Data Input!$A$97"/>
      <definedName name="CCOCPSPCT" refersTo="=Data Input!$A$98"/>
      <definedName name="ISDATE" refersTo="=Data Input!$A$2"/>
    </definedNames>
    <sheetDataSet>
      <sheetData sheetId="0">
        <row r="1">
          <cell r="A1">
            <v>0</v>
          </cell>
        </row>
        <row r="2">
          <cell r="A2">
            <v>0</v>
          </cell>
        </row>
        <row r="97">
          <cell r="A97">
            <v>51071388</v>
          </cell>
        </row>
        <row r="98">
          <cell r="A98">
            <v>0</v>
          </cell>
        </row>
      </sheetData>
      <sheetData sheetId="1">
        <row r="1">
          <cell r="A1" t="str">
            <v>At December 31, 1999</v>
          </cell>
        </row>
        <row r="2">
          <cell r="A2" t="str">
            <v>12 Months Ended December 31, 1999</v>
          </cell>
        </row>
        <row r="97">
          <cell r="A97">
            <v>0.0738</v>
          </cell>
        </row>
        <row r="98">
          <cell r="A98">
            <v>0</v>
          </cell>
        </row>
      </sheetData>
      <sheetData sheetId="2">
        <row r="1">
          <cell r="A1" t="str">
            <v>PUBLIC SERVICE COMPANY OF COLORADO</v>
          </cell>
        </row>
        <row r="2">
          <cell r="A2" t="str">
            <v>TAXES OTHER THAN INCOME</v>
          </cell>
        </row>
      </sheetData>
      <sheetData sheetId="3">
        <row r="1">
          <cell r="A1">
            <v>8510483.46</v>
          </cell>
        </row>
        <row r="2">
          <cell r="A2">
            <v>23859160.65</v>
          </cell>
        </row>
      </sheetData>
      <sheetData sheetId="4">
        <row r="1">
          <cell r="A1">
            <v>10607.28</v>
          </cell>
        </row>
        <row r="2">
          <cell r="A2">
            <v>10607.28</v>
          </cell>
        </row>
        <row r="97">
          <cell r="A97">
            <v>2735.56</v>
          </cell>
        </row>
        <row r="98">
          <cell r="A98">
            <v>2735.56</v>
          </cell>
        </row>
      </sheetData>
      <sheetData sheetId="5">
        <row r="1">
          <cell r="A1">
            <v>1698.38</v>
          </cell>
        </row>
        <row r="2">
          <cell r="A2">
            <v>-672.8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28125" style="4" customWidth="1"/>
    <col min="2" max="2" width="6.57421875" style="4" customWidth="1"/>
    <col min="3" max="3" width="35.28125" style="4" bestFit="1" customWidth="1"/>
    <col min="4" max="4" width="16.57421875" style="4" bestFit="1" customWidth="1"/>
    <col min="5" max="5" width="18.28125" style="4" bestFit="1" customWidth="1"/>
    <col min="6" max="6" width="16.00390625" style="4" bestFit="1" customWidth="1"/>
    <col min="7" max="16384" width="9.140625" style="4" customWidth="1"/>
  </cols>
  <sheetData>
    <row r="1" spans="1:6" ht="15.75">
      <c r="A1" s="1" t="s">
        <v>0</v>
      </c>
      <c r="B1" s="1"/>
      <c r="C1" s="1"/>
      <c r="D1" s="2"/>
      <c r="E1" s="2"/>
      <c r="F1" s="3"/>
    </row>
    <row r="2" spans="1:6" ht="15.75">
      <c r="A2" s="1" t="s">
        <v>1</v>
      </c>
      <c r="B2" s="1"/>
      <c r="C2" s="1"/>
      <c r="D2" s="2"/>
      <c r="E2" s="2"/>
      <c r="F2" s="3"/>
    </row>
    <row r="3" spans="1:6" ht="15.75">
      <c r="A3" s="1" t="s">
        <v>2</v>
      </c>
      <c r="B3" s="1"/>
      <c r="C3" s="1"/>
      <c r="D3" s="2"/>
      <c r="E3" s="2"/>
      <c r="F3" s="2"/>
    </row>
    <row r="4" spans="1:6" ht="15.75">
      <c r="A4" s="5"/>
      <c r="B4" s="5"/>
      <c r="C4" s="5"/>
      <c r="D4" s="6"/>
      <c r="E4" s="6"/>
      <c r="F4" s="6"/>
    </row>
    <row r="5" spans="1:6" ht="15.75">
      <c r="A5" s="7"/>
      <c r="B5" s="7"/>
      <c r="C5" s="7"/>
      <c r="D5" s="8" t="s">
        <v>3</v>
      </c>
      <c r="E5" s="8" t="s">
        <v>3</v>
      </c>
      <c r="F5" s="8"/>
    </row>
    <row r="6" spans="1:6" ht="15.75">
      <c r="A6" s="7" t="s">
        <v>4</v>
      </c>
      <c r="B6" s="7"/>
      <c r="C6" s="7"/>
      <c r="D6" s="8" t="s">
        <v>5</v>
      </c>
      <c r="E6" s="8" t="s">
        <v>6</v>
      </c>
      <c r="F6" s="8"/>
    </row>
    <row r="7" spans="1:6" ht="15.75">
      <c r="A7" s="9" t="s">
        <v>7</v>
      </c>
      <c r="B7" s="10"/>
      <c r="C7" s="9" t="s">
        <v>8</v>
      </c>
      <c r="D7" s="11" t="s">
        <v>19</v>
      </c>
      <c r="E7" s="11" t="s">
        <v>19</v>
      </c>
      <c r="F7" s="11" t="s">
        <v>9</v>
      </c>
    </row>
    <row r="8" spans="1:6" ht="15.75">
      <c r="A8" s="12"/>
      <c r="B8" s="12"/>
      <c r="C8" s="10"/>
      <c r="D8" s="13"/>
      <c r="E8" s="13"/>
      <c r="F8" s="13"/>
    </row>
    <row r="9" spans="1:6" ht="15.75">
      <c r="A9" s="14">
        <v>1</v>
      </c>
      <c r="B9" s="14"/>
      <c r="C9" s="5" t="s">
        <v>10</v>
      </c>
      <c r="D9" s="6">
        <v>242278418.81116</v>
      </c>
      <c r="E9" s="6">
        <v>24401115</v>
      </c>
      <c r="F9" s="6">
        <f>SUM(D9:E9)</f>
        <v>266679533.81116</v>
      </c>
    </row>
    <row r="10" spans="1:6" ht="15.75">
      <c r="A10" s="14">
        <f aca="true" t="shared" si="0" ref="A10:A24">A9+1</f>
        <v>2</v>
      </c>
      <c r="B10" s="14"/>
      <c r="C10" s="5"/>
      <c r="D10" s="6"/>
      <c r="E10" s="6"/>
      <c r="F10" s="6"/>
    </row>
    <row r="11" spans="1:6" ht="15.75">
      <c r="A11" s="14">
        <f t="shared" si="0"/>
        <v>3</v>
      </c>
      <c r="B11" s="14"/>
      <c r="C11" s="5" t="s">
        <v>20</v>
      </c>
      <c r="D11" s="6"/>
      <c r="E11" s="6"/>
      <c r="F11" s="6">
        <f>'[1]Revenue Requirements'!$F$22</f>
        <v>14216694</v>
      </c>
    </row>
    <row r="12" spans="1:6" ht="15.75">
      <c r="A12" s="14">
        <f t="shared" si="0"/>
        <v>4</v>
      </c>
      <c r="B12" s="14"/>
      <c r="C12" s="5"/>
      <c r="D12" s="6"/>
      <c r="E12" s="6"/>
      <c r="F12" s="6"/>
    </row>
    <row r="13" spans="1:6" ht="15.75">
      <c r="A13" s="14">
        <f t="shared" si="0"/>
        <v>5</v>
      </c>
      <c r="B13" s="14"/>
      <c r="C13" s="5" t="s">
        <v>11</v>
      </c>
      <c r="D13" s="6"/>
      <c r="E13" s="6"/>
      <c r="F13" s="6"/>
    </row>
    <row r="14" spans="1:6" ht="15.75">
      <c r="A14" s="14">
        <f t="shared" si="0"/>
        <v>6</v>
      </c>
      <c r="B14" s="14"/>
      <c r="C14" s="5" t="s">
        <v>12</v>
      </c>
      <c r="D14" s="6">
        <v>0</v>
      </c>
      <c r="E14" s="6">
        <f>259389</f>
        <v>259389</v>
      </c>
      <c r="F14" s="6">
        <f>259389</f>
        <v>259389</v>
      </c>
    </row>
    <row r="15" spans="1:6" ht="15.75">
      <c r="A15" s="14">
        <f t="shared" si="0"/>
        <v>7</v>
      </c>
      <c r="B15" s="14"/>
      <c r="C15" s="5"/>
      <c r="D15" s="6"/>
      <c r="E15" s="6"/>
      <c r="F15" s="6"/>
    </row>
    <row r="16" spans="1:6" ht="15.75">
      <c r="A16" s="14">
        <f t="shared" si="0"/>
        <v>8</v>
      </c>
      <c r="B16" s="14"/>
      <c r="C16" s="5" t="s">
        <v>13</v>
      </c>
      <c r="D16" s="6"/>
      <c r="E16" s="6"/>
      <c r="F16" s="6"/>
    </row>
    <row r="17" spans="1:6" ht="15.75">
      <c r="A17" s="14">
        <f t="shared" si="0"/>
        <v>9</v>
      </c>
      <c r="B17" s="14"/>
      <c r="C17" s="5" t="s">
        <v>14</v>
      </c>
      <c r="D17" s="6">
        <f>D9*D19</f>
        <v>12680214.8554063</v>
      </c>
      <c r="E17" s="6">
        <f>E9*E19</f>
        <v>1277090.1445937008</v>
      </c>
      <c r="F17" s="6">
        <f>F11-F14</f>
        <v>13957305</v>
      </c>
    </row>
    <row r="18" spans="1:6" ht="15.75">
      <c r="A18" s="14">
        <f t="shared" si="0"/>
        <v>10</v>
      </c>
      <c r="B18" s="14"/>
      <c r="C18" s="5"/>
      <c r="D18" s="6"/>
      <c r="E18" s="6"/>
      <c r="F18" s="6"/>
    </row>
    <row r="19" spans="1:6" ht="15.75">
      <c r="A19" s="14">
        <f t="shared" si="0"/>
        <v>11</v>
      </c>
      <c r="B19" s="14"/>
      <c r="C19" s="5" t="s">
        <v>15</v>
      </c>
      <c r="D19" s="15">
        <f>F19</f>
        <v>0.05233736837819504</v>
      </c>
      <c r="E19" s="15">
        <f>F19</f>
        <v>0.05233736837819504</v>
      </c>
      <c r="F19" s="15">
        <f>F17/F9</f>
        <v>0.05233736837819504</v>
      </c>
    </row>
    <row r="20" spans="1:6" ht="15.75">
      <c r="A20" s="14">
        <f t="shared" si="0"/>
        <v>12</v>
      </c>
      <c r="B20" s="14"/>
      <c r="C20" s="5"/>
      <c r="D20" s="6"/>
      <c r="E20" s="6"/>
      <c r="F20" s="6"/>
    </row>
    <row r="21" spans="1:6" ht="15.75">
      <c r="A21" s="14">
        <f t="shared" si="0"/>
        <v>13</v>
      </c>
      <c r="B21" s="14"/>
      <c r="C21" s="5" t="s">
        <v>16</v>
      </c>
      <c r="D21" s="6"/>
      <c r="E21" s="6"/>
      <c r="F21" s="6"/>
    </row>
    <row r="22" spans="1:6" ht="15.75">
      <c r="A22" s="14">
        <f t="shared" si="0"/>
        <v>14</v>
      </c>
      <c r="B22" s="14"/>
      <c r="C22" s="5" t="s">
        <v>17</v>
      </c>
      <c r="D22" s="6">
        <f>D17+D14</f>
        <v>12680214.8554063</v>
      </c>
      <c r="E22" s="6">
        <f>E17+E14</f>
        <v>1536479.1445937008</v>
      </c>
      <c r="F22" s="6">
        <f>SUM(D22:E22)</f>
        <v>14216694</v>
      </c>
    </row>
    <row r="23" spans="1:6" ht="15.75">
      <c r="A23" s="14">
        <f t="shared" si="0"/>
        <v>15</v>
      </c>
      <c r="B23" s="14"/>
      <c r="C23" s="5"/>
      <c r="D23" s="6"/>
      <c r="E23" s="6"/>
      <c r="F23" s="6"/>
    </row>
    <row r="24" spans="1:6" ht="15.75">
      <c r="A24" s="14">
        <f t="shared" si="0"/>
        <v>16</v>
      </c>
      <c r="B24" s="14"/>
      <c r="C24" s="5" t="s">
        <v>18</v>
      </c>
      <c r="D24" s="15">
        <f>D22/D9</f>
        <v>0.05233736837819504</v>
      </c>
      <c r="E24" s="15">
        <f>E22/E9</f>
        <v>0.062967579333719</v>
      </c>
      <c r="F24" s="15"/>
    </row>
    <row r="25" spans="1:6" ht="15.75">
      <c r="A25" s="14"/>
      <c r="B25" s="14"/>
      <c r="C25" s="5"/>
      <c r="D25" s="6"/>
      <c r="E25" s="6"/>
      <c r="F25" s="6"/>
    </row>
  </sheetData>
  <printOptions/>
  <pageMargins left="0.75" right="0.75" top="1.5" bottom="1.5" header="0.75" footer="0.75"/>
  <pageSetup horizontalDpi="600" verticalDpi="600" orientation="portrait" scale="75" r:id="rId1"/>
  <headerFooter alignWithMargins="0">
    <oddHeader>&amp;R&amp;11Attachment A
Sheet 1 of 3 sheets
Decision No. C01-231
DOCKET NO. 00S-422G
Page 1 of 3 pages</oddHeader>
    <oddFooter>&amp;L&amp;11C01-0231a_00S-422G.xls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19" customWidth="1"/>
    <col min="2" max="2" width="46.57421875" style="19" bestFit="1" customWidth="1"/>
    <col min="3" max="3" width="6.140625" style="19" customWidth="1"/>
    <col min="4" max="5" width="9.140625" style="19" hidden="1" customWidth="1"/>
    <col min="6" max="6" width="16.00390625" style="19" bestFit="1" customWidth="1"/>
    <col min="7" max="16384" width="9.140625" style="19" customWidth="1"/>
  </cols>
  <sheetData>
    <row r="1" spans="1:6" ht="15.75">
      <c r="A1" s="17" t="s">
        <v>0</v>
      </c>
      <c r="B1" s="17"/>
      <c r="C1" s="17"/>
      <c r="D1" s="17"/>
      <c r="E1" s="17"/>
      <c r="F1" s="29"/>
    </row>
    <row r="2" spans="1:6" ht="15.75">
      <c r="A2" s="17" t="s">
        <v>21</v>
      </c>
      <c r="B2" s="17"/>
      <c r="C2" s="17"/>
      <c r="D2" s="17"/>
      <c r="E2" s="17"/>
      <c r="F2" s="29"/>
    </row>
    <row r="3" spans="1:6" ht="15.75">
      <c r="A3" s="17" t="str">
        <f>[2]!ISDATE</f>
        <v>12 Months Ended December 31, 1999</v>
      </c>
      <c r="B3" s="17"/>
      <c r="C3" s="17"/>
      <c r="D3" s="17"/>
      <c r="E3" s="17"/>
      <c r="F3" s="17"/>
    </row>
    <row r="4" spans="1:6" ht="15.75">
      <c r="A4" s="17"/>
      <c r="B4" s="17"/>
      <c r="C4" s="17"/>
      <c r="D4" s="17"/>
      <c r="E4" s="17"/>
      <c r="F4" s="17"/>
    </row>
    <row r="5" spans="1:6" ht="15.75">
      <c r="A5" s="17"/>
      <c r="B5" s="17"/>
      <c r="C5" s="17"/>
      <c r="D5" s="17"/>
      <c r="E5" s="17"/>
      <c r="F5" s="17"/>
    </row>
    <row r="6" spans="1:6" ht="15.75">
      <c r="A6" s="17"/>
      <c r="B6" s="17"/>
      <c r="C6" s="17"/>
      <c r="D6" s="17"/>
      <c r="E6" s="17"/>
      <c r="F6" s="17"/>
    </row>
    <row r="7" spans="1:6" ht="15.75">
      <c r="A7" s="17" t="s">
        <v>22</v>
      </c>
      <c r="B7" s="17"/>
      <c r="C7" s="17"/>
      <c r="D7" s="17"/>
      <c r="E7" s="17"/>
      <c r="F7" s="17"/>
    </row>
    <row r="8" spans="1:6" ht="15.75">
      <c r="A8" s="21" t="s">
        <v>7</v>
      </c>
      <c r="B8" s="22" t="s">
        <v>23</v>
      </c>
      <c r="C8" s="17"/>
      <c r="D8" s="22" t="s">
        <v>24</v>
      </c>
      <c r="E8" s="17"/>
      <c r="F8" s="22" t="s">
        <v>25</v>
      </c>
    </row>
    <row r="10" spans="1:6" ht="15">
      <c r="A10" s="19">
        <f>+A9+1</f>
        <v>1</v>
      </c>
      <c r="B10" s="19" t="s">
        <v>43</v>
      </c>
      <c r="D10" s="30">
        <f>'[1]Electric'!I148</f>
        <v>2608468257.700001</v>
      </c>
      <c r="F10" s="30">
        <f>'[1]Gas'!H36</f>
        <v>827102629.29</v>
      </c>
    </row>
    <row r="11" ht="15">
      <c r="A11" s="19">
        <f aca="true" t="shared" si="0" ref="A11:A22">+A10+1</f>
        <v>2</v>
      </c>
    </row>
    <row r="12" spans="1:6" ht="15">
      <c r="A12" s="19">
        <f t="shared" si="0"/>
        <v>3</v>
      </c>
      <c r="B12" s="19" t="s">
        <v>26</v>
      </c>
      <c r="D12" s="24">
        <f>'[1]Capital Structure'!H28</f>
        <v>0.092</v>
      </c>
      <c r="F12" s="24">
        <f>'[1]Capital Structure'!H101</f>
        <v>0.0933</v>
      </c>
    </row>
    <row r="13" ht="15">
      <c r="A13" s="19">
        <f t="shared" si="0"/>
        <v>4</v>
      </c>
    </row>
    <row r="14" spans="1:6" ht="15">
      <c r="A14" s="19">
        <f t="shared" si="0"/>
        <v>5</v>
      </c>
      <c r="B14" s="19" t="s">
        <v>27</v>
      </c>
      <c r="D14" s="30">
        <f>ROUND(D10*D12,0)</f>
        <v>239979080</v>
      </c>
      <c r="F14" s="30">
        <f>ROUND(F10*F12,0)</f>
        <v>77168675</v>
      </c>
    </row>
    <row r="15" spans="1:6" ht="15">
      <c r="A15" s="19">
        <f t="shared" si="0"/>
        <v>6</v>
      </c>
      <c r="F15" s="30"/>
    </row>
    <row r="16" spans="1:6" ht="15">
      <c r="A16" s="19">
        <f t="shared" si="0"/>
        <v>7</v>
      </c>
      <c r="B16" s="19" t="s">
        <v>44</v>
      </c>
      <c r="D16" s="30">
        <f>'[1]Electric'!I323</f>
        <v>251022808.51999995</v>
      </c>
      <c r="F16" s="30">
        <f>'[1]Gas'!H89</f>
        <v>68382399.07047617</v>
      </c>
    </row>
    <row r="17" spans="1:6" ht="15">
      <c r="A17" s="19">
        <f t="shared" si="0"/>
        <v>8</v>
      </c>
      <c r="F17" s="30"/>
    </row>
    <row r="18" spans="1:6" ht="15">
      <c r="A18" s="19">
        <f t="shared" si="0"/>
        <v>9</v>
      </c>
      <c r="B18" s="19" t="s">
        <v>28</v>
      </c>
      <c r="D18" s="30">
        <f>D14-D16</f>
        <v>-11043728.519999951</v>
      </c>
      <c r="F18" s="30">
        <f>F14-F16</f>
        <v>8786275.929523826</v>
      </c>
    </row>
    <row r="19" ht="15">
      <c r="A19" s="19">
        <f t="shared" si="0"/>
        <v>10</v>
      </c>
    </row>
    <row r="20" spans="1:6" ht="15">
      <c r="A20" s="19">
        <f t="shared" si="0"/>
        <v>11</v>
      </c>
      <c r="B20" s="19" t="s">
        <v>29</v>
      </c>
      <c r="D20" s="19">
        <f>'[1]Electric Formulas'!D73</f>
        <v>1.60975249213664</v>
      </c>
      <c r="F20" s="31">
        <f>'[1]Gas Formulas'!D74</f>
        <v>1.61805683951942</v>
      </c>
    </row>
    <row r="21" ht="15">
      <c r="A21" s="19">
        <f t="shared" si="0"/>
        <v>12</v>
      </c>
    </row>
    <row r="22" spans="1:6" ht="15">
      <c r="A22" s="19">
        <f t="shared" si="0"/>
        <v>13</v>
      </c>
      <c r="B22" s="32" t="s">
        <v>30</v>
      </c>
      <c r="D22" s="30">
        <f>ROUND(D18*D20,0)</f>
        <v>-17777670</v>
      </c>
      <c r="F22" s="30">
        <f>ROUND(F18*F20,0)</f>
        <v>14216694</v>
      </c>
    </row>
  </sheetData>
  <printOptions/>
  <pageMargins left="0.75" right="0.75" top="1" bottom="1" header="0.5" footer="0.5"/>
  <pageSetup horizontalDpi="600" verticalDpi="600" orientation="portrait" scale="75" r:id="rId1"/>
  <headerFooter alignWithMargins="0">
    <oddHeader>&amp;R&amp;11Attachment A
Sheet 2 of 3 sheets
Decision No. C01-231
DOCKET NO. 00S-422G</oddHeader>
    <oddFooter>&amp;L&amp;11C01-0231a_00S-422G.xls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19" customWidth="1"/>
    <col min="2" max="2" width="17.421875" style="19" bestFit="1" customWidth="1"/>
    <col min="3" max="3" width="3.28125" style="19" customWidth="1"/>
    <col min="4" max="4" width="15.8515625" style="19" bestFit="1" customWidth="1"/>
    <col min="5" max="5" width="3.28125" style="19" customWidth="1"/>
    <col min="6" max="6" width="15.421875" style="19" bestFit="1" customWidth="1"/>
    <col min="7" max="7" width="3.28125" style="19" customWidth="1"/>
    <col min="8" max="8" width="15.8515625" style="19" bestFit="1" customWidth="1"/>
    <col min="9" max="9" width="3.28125" style="19" customWidth="1"/>
    <col min="10" max="10" width="10.28125" style="19" bestFit="1" customWidth="1"/>
    <col min="11" max="16384" width="9.140625" style="19" customWidth="1"/>
  </cols>
  <sheetData>
    <row r="1" spans="1:10" ht="15.7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ht="15.75">
      <c r="A2" s="16" t="s">
        <v>31</v>
      </c>
      <c r="B2" s="17"/>
      <c r="C2" s="17"/>
      <c r="D2" s="17"/>
      <c r="E2" s="17"/>
      <c r="F2" s="17"/>
      <c r="G2" s="17"/>
      <c r="H2" s="17"/>
      <c r="I2" s="17"/>
      <c r="J2" s="18"/>
    </row>
    <row r="3" spans="1:10" ht="15.75">
      <c r="A3" s="17" t="str">
        <f>[2]!BSDATE</f>
        <v>At December 31, 1999</v>
      </c>
      <c r="B3" s="17"/>
      <c r="C3" s="17"/>
      <c r="D3" s="17"/>
      <c r="E3" s="17"/>
      <c r="F3" s="17"/>
      <c r="G3" s="17"/>
      <c r="H3" s="17"/>
      <c r="I3" s="17"/>
      <c r="J3" s="18"/>
    </row>
    <row r="4" spans="1:10" ht="15.75">
      <c r="A4" s="17"/>
      <c r="B4" s="17"/>
      <c r="C4" s="17"/>
      <c r="D4" s="17"/>
      <c r="E4" s="17"/>
      <c r="F4" s="17"/>
      <c r="G4" s="17"/>
      <c r="H4" s="17"/>
      <c r="I4" s="17"/>
      <c r="J4" s="18"/>
    </row>
    <row r="5" spans="1:10" ht="15.75">
      <c r="A5" s="17"/>
      <c r="B5" s="17"/>
      <c r="C5" s="17"/>
      <c r="D5" s="17"/>
      <c r="E5" s="17"/>
      <c r="F5" s="20"/>
      <c r="G5" s="17"/>
      <c r="H5" s="17"/>
      <c r="I5" s="17"/>
      <c r="J5" s="18"/>
    </row>
    <row r="6" spans="1:10" ht="15.75">
      <c r="A6" s="17" t="s">
        <v>22</v>
      </c>
      <c r="B6" s="17"/>
      <c r="C6" s="17"/>
      <c r="D6" s="17"/>
      <c r="E6" s="17"/>
      <c r="F6" s="20" t="s">
        <v>32</v>
      </c>
      <c r="G6" s="17"/>
      <c r="H6" s="20" t="s">
        <v>33</v>
      </c>
      <c r="I6" s="17"/>
      <c r="J6" s="18"/>
    </row>
    <row r="7" spans="1:10" ht="15.75">
      <c r="A7" s="21" t="s">
        <v>7</v>
      </c>
      <c r="B7" s="22" t="s">
        <v>23</v>
      </c>
      <c r="C7" s="17"/>
      <c r="D7" s="22" t="s">
        <v>34</v>
      </c>
      <c r="E7" s="17"/>
      <c r="F7" s="22" t="s">
        <v>35</v>
      </c>
      <c r="G7" s="17"/>
      <c r="H7" s="22" t="s">
        <v>36</v>
      </c>
      <c r="I7" s="17"/>
      <c r="J7" s="23" t="s">
        <v>37</v>
      </c>
    </row>
    <row r="8" ht="15">
      <c r="J8" s="24"/>
    </row>
    <row r="9" spans="1:10" ht="15">
      <c r="A9" s="19">
        <f>+A8+1</f>
        <v>1</v>
      </c>
      <c r="B9" s="19" t="s">
        <v>38</v>
      </c>
      <c r="D9" s="25">
        <v>1853417000</v>
      </c>
      <c r="E9" s="25"/>
      <c r="F9" s="25">
        <v>-126018793</v>
      </c>
      <c r="G9" s="25"/>
      <c r="H9" s="25">
        <f>D9+F9</f>
        <v>1727398207</v>
      </c>
      <c r="J9" s="24">
        <f>ROUND(H9/H15,4)</f>
        <v>0.496</v>
      </c>
    </row>
    <row r="10" spans="1:10" ht="15">
      <c r="A10" s="19">
        <f aca="true" t="shared" si="0" ref="A10:A25">+A9+1</f>
        <v>2</v>
      </c>
      <c r="D10" s="25"/>
      <c r="E10" s="25"/>
      <c r="F10" s="25"/>
      <c r="G10" s="25"/>
      <c r="H10" s="25"/>
      <c r="J10" s="24"/>
    </row>
    <row r="11" spans="1:10" ht="15">
      <c r="A11" s="19">
        <f t="shared" si="0"/>
        <v>3</v>
      </c>
      <c r="B11" s="19" t="s">
        <v>39</v>
      </c>
      <c r="D11" s="25">
        <v>0</v>
      </c>
      <c r="E11" s="25"/>
      <c r="F11" s="25">
        <v>0</v>
      </c>
      <c r="G11" s="25"/>
      <c r="H11" s="25">
        <f>D11+F11</f>
        <v>0</v>
      </c>
      <c r="J11" s="24">
        <f>ROUND(H11/H15,4)</f>
        <v>0</v>
      </c>
    </row>
    <row r="12" spans="1:10" ht="15">
      <c r="A12" s="19">
        <f t="shared" si="0"/>
        <v>4</v>
      </c>
      <c r="D12" s="25"/>
      <c r="E12" s="25"/>
      <c r="F12" s="25"/>
      <c r="G12" s="25"/>
      <c r="H12" s="25"/>
      <c r="J12" s="24"/>
    </row>
    <row r="13" spans="1:10" ht="15">
      <c r="A13" s="19">
        <f t="shared" si="0"/>
        <v>5</v>
      </c>
      <c r="B13" s="19" t="s">
        <v>40</v>
      </c>
      <c r="D13" s="25">
        <v>1760844624</v>
      </c>
      <c r="E13" s="25"/>
      <c r="F13" s="25">
        <v>-5548947</v>
      </c>
      <c r="G13" s="25"/>
      <c r="H13" s="25">
        <f>D13+F13</f>
        <v>1755295677</v>
      </c>
      <c r="J13" s="24">
        <f>1-J9-J11</f>
        <v>0.504</v>
      </c>
    </row>
    <row r="14" spans="1:10" ht="15">
      <c r="A14" s="19">
        <f t="shared" si="0"/>
        <v>6</v>
      </c>
      <c r="D14" s="25"/>
      <c r="E14" s="25"/>
      <c r="F14" s="25"/>
      <c r="G14" s="25"/>
      <c r="H14" s="25"/>
      <c r="J14" s="24"/>
    </row>
    <row r="15" spans="1:10" ht="15">
      <c r="A15" s="19">
        <f t="shared" si="0"/>
        <v>7</v>
      </c>
      <c r="B15" s="19" t="s">
        <v>9</v>
      </c>
      <c r="D15" s="26">
        <f>SUM(D9:D13)</f>
        <v>3614261624</v>
      </c>
      <c r="E15" s="25"/>
      <c r="F15" s="26">
        <f>SUM(F9:F13)</f>
        <v>-131567740</v>
      </c>
      <c r="G15" s="25"/>
      <c r="H15" s="26">
        <f>SUM(H9:H13)</f>
        <v>3482693884</v>
      </c>
      <c r="J15" s="27">
        <f>SUM(J9:J13)</f>
        <v>1</v>
      </c>
    </row>
    <row r="16" spans="1:10" ht="15">
      <c r="A16" s="19">
        <f t="shared" si="0"/>
        <v>8</v>
      </c>
      <c r="J16" s="24"/>
    </row>
    <row r="17" spans="1:10" ht="15">
      <c r="A17" s="19">
        <f t="shared" si="0"/>
        <v>9</v>
      </c>
      <c r="J17" s="24"/>
    </row>
    <row r="18" spans="1:10" ht="15">
      <c r="A18" s="19">
        <f t="shared" si="0"/>
        <v>10</v>
      </c>
      <c r="J18" s="24"/>
    </row>
    <row r="19" spans="1:10" ht="15.75">
      <c r="A19" s="19">
        <f t="shared" si="0"/>
        <v>11</v>
      </c>
      <c r="D19" s="17"/>
      <c r="E19" s="17"/>
      <c r="F19" s="17"/>
      <c r="G19" s="17"/>
      <c r="H19" s="20" t="s">
        <v>41</v>
      </c>
      <c r="I19" s="17"/>
      <c r="J19" s="28"/>
    </row>
    <row r="20" spans="1:10" ht="15.75">
      <c r="A20" s="19">
        <f t="shared" si="0"/>
        <v>12</v>
      </c>
      <c r="D20" s="22" t="s">
        <v>37</v>
      </c>
      <c r="E20" s="17"/>
      <c r="F20" s="22" t="s">
        <v>42</v>
      </c>
      <c r="G20" s="17"/>
      <c r="H20" s="22" t="s">
        <v>42</v>
      </c>
      <c r="I20" s="17"/>
      <c r="J20" s="23"/>
    </row>
    <row r="21" spans="1:10" ht="15">
      <c r="A21" s="19">
        <f t="shared" si="0"/>
        <v>13</v>
      </c>
      <c r="J21" s="24"/>
    </row>
    <row r="22" spans="1:10" ht="15">
      <c r="A22" s="19">
        <f t="shared" si="0"/>
        <v>14</v>
      </c>
      <c r="B22" s="19" t="s">
        <v>38</v>
      </c>
      <c r="D22" s="24">
        <f>J9</f>
        <v>0.496</v>
      </c>
      <c r="E22" s="24"/>
      <c r="F22" s="24">
        <f>[2]!CCOCLDPCT</f>
        <v>0.0738</v>
      </c>
      <c r="G22" s="24"/>
      <c r="H22" s="24">
        <f>ROUND(D22*F22,4)</f>
        <v>0.0366</v>
      </c>
      <c r="J22" s="24"/>
    </row>
    <row r="23" spans="1:10" ht="15">
      <c r="A23" s="19">
        <f t="shared" si="0"/>
        <v>15</v>
      </c>
      <c r="D23" s="24"/>
      <c r="E23" s="24"/>
      <c r="F23" s="24"/>
      <c r="G23" s="24"/>
      <c r="H23" s="24"/>
      <c r="J23" s="24"/>
    </row>
    <row r="24" spans="1:10" ht="15">
      <c r="A24" s="19">
        <f t="shared" si="0"/>
        <v>16</v>
      </c>
      <c r="B24" s="19" t="s">
        <v>39</v>
      </c>
      <c r="D24" s="24">
        <f>J11</f>
        <v>0</v>
      </c>
      <c r="E24" s="24"/>
      <c r="F24" s="24">
        <f>[2]!CCOCPSPCT</f>
        <v>0</v>
      </c>
      <c r="G24" s="24"/>
      <c r="H24" s="24">
        <f>ROUND(D24*F24,4)</f>
        <v>0</v>
      </c>
      <c r="J24" s="24"/>
    </row>
    <row r="25" spans="1:10" ht="15">
      <c r="A25" s="19">
        <f t="shared" si="0"/>
        <v>17</v>
      </c>
      <c r="D25" s="24"/>
      <c r="E25" s="24"/>
      <c r="F25" s="24"/>
      <c r="G25" s="24"/>
      <c r="H25" s="24"/>
      <c r="J25" s="24"/>
    </row>
    <row r="26" spans="1:10" ht="15">
      <c r="A26" s="19">
        <f>+A25+1</f>
        <v>18</v>
      </c>
      <c r="B26" s="19" t="s">
        <v>40</v>
      </c>
      <c r="D26" s="24">
        <f>J13</f>
        <v>0.504</v>
      </c>
      <c r="E26" s="24"/>
      <c r="F26" s="24">
        <v>0.1125</v>
      </c>
      <c r="G26" s="24"/>
      <c r="H26" s="24">
        <f>ROUND(D26*F26,4)</f>
        <v>0.0567</v>
      </c>
      <c r="J26" s="24"/>
    </row>
    <row r="27" spans="1:8" ht="15">
      <c r="A27" s="19">
        <f>+A26+1</f>
        <v>19</v>
      </c>
      <c r="D27" s="24"/>
      <c r="E27" s="24"/>
      <c r="F27" s="24"/>
      <c r="G27" s="24"/>
      <c r="H27" s="24"/>
    </row>
    <row r="28" spans="1:10" ht="15">
      <c r="A28" s="19">
        <f>+A27+1</f>
        <v>20</v>
      </c>
      <c r="B28" s="19" t="s">
        <v>9</v>
      </c>
      <c r="D28" s="27">
        <f>SUM(D22:D26)</f>
        <v>1</v>
      </c>
      <c r="E28" s="24"/>
      <c r="F28" s="24"/>
      <c r="G28" s="24"/>
      <c r="H28" s="27">
        <f>SUM(H22:H26)</f>
        <v>0.0933</v>
      </c>
      <c r="J28" s="24"/>
    </row>
  </sheetData>
  <printOptions/>
  <pageMargins left="0.75" right="0.75" top="1" bottom="1" header="0.5" footer="0.5"/>
  <pageSetup horizontalDpi="600" verticalDpi="600" orientation="portrait" scale="75" r:id="rId1"/>
  <headerFooter alignWithMargins="0">
    <oddHeader>&amp;R&amp;11Attachment A
Sheet 3 of 3 sheets
Decision No. C01-231
DOCKET NO. 00S-422G</oddHeader>
    <oddFooter>&amp;L&amp;11C01-0231a_00S-422G.xls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Executive Office Assistant</dc:creator>
  <cp:keywords/>
  <dc:description/>
  <cp:lastModifiedBy>Lloyd Petersen, WebMeister/Paralegal</cp:lastModifiedBy>
  <cp:lastPrinted>2001-03-12T19:26:26Z</cp:lastPrinted>
  <dcterms:created xsi:type="dcterms:W3CDTF">2001-03-07T21:23:20Z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